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visions\Centralized Services\Central Administration\CSD Administrator\CSCT\IGT_Process_Docs\"/>
    </mc:Choice>
  </mc:AlternateContent>
  <xr:revisionPtr revIDLastSave="0" documentId="13_ncr:1_{2EAA3AD0-DA57-4601-B913-0B5D99008BCC}" xr6:coauthVersionLast="47" xr6:coauthVersionMax="47" xr10:uidLastSave="{00000000-0000-0000-0000-000000000000}"/>
  <bookViews>
    <workbookView xWindow="22932" yWindow="-108" windowWidth="23256" windowHeight="12576" xr2:uid="{30A27EC3-4289-43B0-9C97-75A50A3BEA51}"/>
  </bookViews>
  <sheets>
    <sheet name="State Share by NPI" sheetId="1" r:id="rId1"/>
    <sheet name="State Share By School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B16" i="2"/>
  <c r="K15" i="2"/>
  <c r="J15" i="2"/>
  <c r="I15" i="2"/>
  <c r="H15" i="2"/>
  <c r="G15" i="2"/>
  <c r="F15" i="2"/>
  <c r="E15" i="2"/>
  <c r="D15" i="2"/>
  <c r="C15" i="2"/>
  <c r="B15" i="2"/>
  <c r="K14" i="2"/>
  <c r="J14" i="2"/>
  <c r="I14" i="2"/>
  <c r="H14" i="2"/>
  <c r="G14" i="2"/>
  <c r="F14" i="2"/>
  <c r="E14" i="2"/>
  <c r="D14" i="2"/>
  <c r="K13" i="2"/>
  <c r="J13" i="2"/>
  <c r="I13" i="2"/>
  <c r="H13" i="2"/>
  <c r="G13" i="2"/>
  <c r="F13" i="2"/>
  <c r="E13" i="2"/>
  <c r="D13" i="2"/>
  <c r="K12" i="2"/>
  <c r="J12" i="2"/>
  <c r="I12" i="2"/>
  <c r="H12" i="2"/>
  <c r="G12" i="2"/>
  <c r="F12" i="2"/>
  <c r="E12" i="2"/>
  <c r="D12" i="2"/>
  <c r="K11" i="2"/>
  <c r="J11" i="2"/>
  <c r="J16" i="2" s="1"/>
  <c r="I11" i="2"/>
  <c r="H11" i="2"/>
  <c r="G11" i="2"/>
  <c r="F11" i="2"/>
  <c r="E11" i="2"/>
  <c r="D11" i="2"/>
  <c r="C10" i="2"/>
  <c r="B10" i="2"/>
  <c r="D9" i="2"/>
  <c r="E9" i="2" s="1"/>
  <c r="H7" i="2"/>
  <c r="F7" i="2"/>
  <c r="D7" i="2"/>
  <c r="B13" i="1"/>
  <c r="K12" i="1"/>
  <c r="J12" i="1"/>
  <c r="J13" i="1" s="1"/>
  <c r="C5" i="1" s="1"/>
  <c r="I12" i="1"/>
  <c r="H12" i="1"/>
  <c r="G12" i="1"/>
  <c r="F12" i="1"/>
  <c r="E12" i="1"/>
  <c r="D12" i="1"/>
  <c r="B12" i="1"/>
  <c r="G13" i="1"/>
  <c r="E13" i="1"/>
  <c r="H13" i="1"/>
  <c r="B10" i="1"/>
  <c r="D9" i="1"/>
  <c r="E9" i="1" s="1"/>
  <c r="H7" i="1"/>
  <c r="F7" i="1"/>
  <c r="D7" i="1"/>
  <c r="D16" i="2" l="1"/>
  <c r="E16" i="2"/>
  <c r="H16" i="2"/>
  <c r="I13" i="1"/>
  <c r="F16" i="2"/>
  <c r="K16" i="2"/>
  <c r="C4" i="2" s="1"/>
  <c r="I16" i="2"/>
  <c r="G16" i="2"/>
  <c r="D13" i="1"/>
  <c r="K13" i="1"/>
  <c r="C4" i="1" s="1"/>
  <c r="F13" i="1"/>
  <c r="C5" i="2"/>
  <c r="L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Jose</author>
  </authors>
  <commentList>
    <comment ref="C7" authorId="0" shapeId="0" xr:uid="{A3D33217-12A7-4787-901E-FDF0FC772210}">
      <text>
        <r>
          <rPr>
            <b/>
            <sz val="9"/>
            <color indexed="81"/>
            <rFont val="Tahoma"/>
            <family val="2"/>
          </rPr>
          <t>FMAP for applicable SFY2022 quarters include the Families First Coronavirus Response Act 6.2% addition for Medicaid (4.34% for CHIP funded Medicaid expansion).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Jose</author>
  </authors>
  <commentList>
    <comment ref="C7" authorId="0" shapeId="0" xr:uid="{45D40EC5-DF20-41F5-B36B-A6CF27BAACD5}">
      <text>
        <r>
          <rPr>
            <b/>
            <sz val="9"/>
            <color indexed="81"/>
            <rFont val="Tahoma"/>
            <family val="2"/>
          </rPr>
          <t>FMAP for applicable SFY2022 quarters include the Families First Coronavirus Response Act 6.2% addition for Medicaid (4.34% for CHIP funded Medicaid expansion).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<sst xmlns="http://schemas.openxmlformats.org/spreadsheetml/2006/main" count="51" uniqueCount="19">
  <si>
    <t>Comprehensive School &amp; Community Treatment Expenditure Reporting by Provider NPI</t>
  </si>
  <si>
    <t>Total CSCT During Period:</t>
  </si>
  <si>
    <t>Total State Share Match for Transfer:</t>
  </si>
  <si>
    <t>*Note this is a cumulative claims amount for the year.  Future reports will only be for a single monthly period, but we will note the total prior monthly amounts somewhere on the report.</t>
  </si>
  <si>
    <t>FMAP for Period</t>
  </si>
  <si>
    <t>Current Year Claims Only</t>
  </si>
  <si>
    <t>Medicaid</t>
  </si>
  <si>
    <t>HELP</t>
  </si>
  <si>
    <t>ALL CSCT</t>
  </si>
  <si>
    <t>PROV SHORT NAME</t>
  </si>
  <si>
    <t>State Share</t>
  </si>
  <si>
    <t>Total</t>
  </si>
  <si>
    <t>Comprehensive School &amp; Community Treatment Expenditure Reporting by Provider Name and NPI</t>
  </si>
  <si>
    <t xml:space="preserve">School </t>
  </si>
  <si>
    <t>School #1</t>
  </si>
  <si>
    <t>School #2</t>
  </si>
  <si>
    <t>School #3</t>
  </si>
  <si>
    <t>School #4</t>
  </si>
  <si>
    <t>0000000000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</si>
</sst>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FF"/>
      <name val="Calibri"/>
      <family val="2"/>
      <scheme val="minor"/>
    </font>
    <font>
      <i/>
      <sz val="11"/>
      <color rgb="FF002060"/>
      <name val="Calibri"/>
      <family val="2"/>
      <scheme val="minor"/>
    </font>
    <font>
      <i/>
      <sz val="11"/>
      <color theme="5" tint="-0.499984740745262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b/>
      <i/>
      <sz val="11"/>
      <color theme="5" tint="-0.49998474074526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0" borderId="1" xfId="0" applyBorder="1" applyAlignment="1">
      <alignment horizontal="right"/>
    </xf>
    <xf numFmtId="164" fontId="0" fillId="0" borderId="2" xfId="0" applyNumberFormat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64" fontId="2" fillId="3" borderId="2" xfId="0" applyNumberFormat="1" applyFont="1" applyFill="1" applyBorder="1"/>
    <xf numFmtId="0" fontId="4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0" fontId="5" fillId="4" borderId="1" xfId="0" applyFont="1" applyFill="1" applyBorder="1" applyAlignment="1">
      <alignment horizontal="right"/>
    </xf>
    <xf numFmtId="164" fontId="5" fillId="4" borderId="2" xfId="0" applyNumberFormat="1" applyFont="1" applyFill="1" applyBorder="1"/>
    <xf numFmtId="10" fontId="6" fillId="4" borderId="1" xfId="0" applyNumberFormat="1" applyFont="1" applyFill="1" applyBorder="1" applyAlignment="1">
      <alignment horizontal="center"/>
    </xf>
    <xf numFmtId="0" fontId="6" fillId="4" borderId="2" xfId="0" applyFont="1" applyFill="1" applyBorder="1"/>
    <xf numFmtId="10" fontId="7" fillId="4" borderId="1" xfId="0" applyNumberFormat="1" applyFont="1" applyFill="1" applyBorder="1"/>
    <xf numFmtId="0" fontId="5" fillId="4" borderId="2" xfId="0" applyFont="1" applyFill="1" applyBorder="1"/>
    <xf numFmtId="10" fontId="8" fillId="4" borderId="1" xfId="0" applyNumberFormat="1" applyFont="1" applyFill="1" applyBorder="1"/>
    <xf numFmtId="0" fontId="8" fillId="4" borderId="2" xfId="0" applyFont="1" applyFill="1" applyBorder="1"/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2" fillId="3" borderId="3" xfId="0" applyFont="1" applyFill="1" applyBorder="1"/>
    <xf numFmtId="0" fontId="11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/>
    <xf numFmtId="0" fontId="14" fillId="3" borderId="7" xfId="0" applyFont="1" applyFill="1" applyBorder="1"/>
    <xf numFmtId="0" fontId="11" fillId="3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0" borderId="11" xfId="0" applyBorder="1"/>
    <xf numFmtId="0" fontId="15" fillId="0" borderId="11" xfId="0" applyFont="1" applyBorder="1"/>
    <xf numFmtId="164" fontId="9" fillId="0" borderId="11" xfId="0" applyNumberFormat="1" applyFont="1" applyBorder="1"/>
    <xf numFmtId="164" fontId="16" fillId="0" borderId="11" xfId="0" applyNumberFormat="1" applyFont="1" applyBorder="1"/>
    <xf numFmtId="164" fontId="10" fillId="0" borderId="11" xfId="0" applyNumberFormat="1" applyFont="1" applyBorder="1"/>
    <xf numFmtId="164" fontId="10" fillId="0" borderId="1" xfId="0" applyNumberFormat="1" applyFont="1" applyBorder="1"/>
    <xf numFmtId="164" fontId="2" fillId="3" borderId="12" xfId="0" applyNumberFormat="1" applyFont="1" applyFill="1" applyBorder="1"/>
    <xf numFmtId="164" fontId="0" fillId="0" borderId="13" xfId="0" applyNumberFormat="1" applyBorder="1"/>
    <xf numFmtId="0" fontId="2" fillId="0" borderId="11" xfId="0" applyFont="1" applyBorder="1"/>
    <xf numFmtId="0" fontId="17" fillId="0" borderId="11" xfId="0" applyFont="1" applyBorder="1"/>
    <xf numFmtId="164" fontId="18" fillId="0" borderId="11" xfId="0" applyNumberFormat="1" applyFont="1" applyBorder="1"/>
    <xf numFmtId="164" fontId="19" fillId="0" borderId="11" xfId="0" applyNumberFormat="1" applyFont="1" applyBorder="1"/>
    <xf numFmtId="164" fontId="20" fillId="0" borderId="11" xfId="0" applyNumberFormat="1" applyFont="1" applyBorder="1"/>
    <xf numFmtId="164" fontId="20" fillId="0" borderId="1" xfId="0" applyNumberFormat="1" applyFont="1" applyBorder="1"/>
    <xf numFmtId="164" fontId="17" fillId="6" borderId="14" xfId="0" applyNumberFormat="1" applyFont="1" applyFill="1" applyBorder="1"/>
    <xf numFmtId="164" fontId="17" fillId="0" borderId="15" xfId="0" applyNumberFormat="1" applyFont="1" applyBorder="1"/>
    <xf numFmtId="0" fontId="3" fillId="7" borderId="0" xfId="0" applyFont="1" applyFill="1"/>
    <xf numFmtId="0" fontId="0" fillId="7" borderId="0" xfId="0" applyFill="1"/>
    <xf numFmtId="10" fontId="0" fillId="0" borderId="0" xfId="1" applyNumberFormat="1" applyFont="1"/>
    <xf numFmtId="49" fontId="0" fillId="0" borderId="11" xfId="0" applyNumberFormat="1" applyBorder="1"/>
    <xf numFmtId="49" fontId="0" fillId="0" borderId="1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ons/Centralized%20Services/Central%20Administration/CSD%20Administrator/CSCT/General_Fund_Match_Transfers/PT45CSCTforOPI_Oct_01_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y_Pivot"/>
      <sheetName val="Jay_Data"/>
      <sheetName val="OPI State Share by NPI"/>
      <sheetName val="OPI State Share by School"/>
      <sheetName val="Pivot Table NPI"/>
      <sheetName val="Pivot Table School"/>
      <sheetName val="short name"/>
      <sheetName val="FMAP"/>
      <sheetName val="PT1 C-P"/>
      <sheetName val="Sheet1 (2)"/>
      <sheetName val="Sheet1"/>
      <sheetName val="Claims Sept 30 2021"/>
      <sheetName val="301 report"/>
      <sheetName val="query SQL"/>
    </sheetNames>
    <sheetDataSet>
      <sheetData sheetId="0" refreshError="1"/>
      <sheetData sheetId="1" refreshError="1"/>
      <sheetData sheetId="2" refreshError="1"/>
      <sheetData sheetId="3">
        <row r="122">
          <cell r="B122" t="str">
            <v>WILL JAMES MS - AWARE 33</v>
          </cell>
        </row>
        <row r="123">
          <cell r="B123" t="str">
            <v>(blank)</v>
          </cell>
        </row>
      </sheetData>
      <sheetData sheetId="4">
        <row r="6">
          <cell r="A6" t="str">
            <v>PROV TREATING NPI</v>
          </cell>
        </row>
        <row r="54">
          <cell r="A54" t="str">
            <v>(blank)</v>
          </cell>
          <cell r="G54">
            <v>0</v>
          </cell>
          <cell r="I54">
            <v>0</v>
          </cell>
        </row>
        <row r="55">
          <cell r="A55" t="str">
            <v>Grand Total</v>
          </cell>
        </row>
      </sheetData>
      <sheetData sheetId="5">
        <row r="6">
          <cell r="A6" t="str">
            <v>PROV TREATING NAME</v>
          </cell>
          <cell r="B6" t="str">
            <v>PROV TREATING NPI</v>
          </cell>
        </row>
        <row r="25">
          <cell r="E25">
            <v>4967.9911800000018</v>
          </cell>
          <cell r="F25">
            <v>17616.989999999998</v>
          </cell>
          <cell r="I25">
            <v>4967.9911800000018</v>
          </cell>
          <cell r="J25">
            <v>17616.989999999998</v>
          </cell>
        </row>
        <row r="26">
          <cell r="C26">
            <v>460.42365600000005</v>
          </cell>
          <cell r="D26">
            <v>2332.4399999999996</v>
          </cell>
          <cell r="E26">
            <v>26778.319559999971</v>
          </cell>
          <cell r="F26">
            <v>94958.579999999885</v>
          </cell>
          <cell r="I26">
            <v>27238.74321599997</v>
          </cell>
          <cell r="J26">
            <v>97291.019999999888</v>
          </cell>
        </row>
        <row r="28">
          <cell r="E28">
            <v>10798.030980000003</v>
          </cell>
          <cell r="F28">
            <v>38290.890000000079</v>
          </cell>
          <cell r="I28">
            <v>10798.030980000003</v>
          </cell>
          <cell r="J28">
            <v>38290.890000000079</v>
          </cell>
        </row>
        <row r="29">
          <cell r="C29">
            <v>1252.2128220000002</v>
          </cell>
          <cell r="D29">
            <v>6343.5299999999988</v>
          </cell>
          <cell r="E29">
            <v>16563.292560000002</v>
          </cell>
          <cell r="F29">
            <v>58735.080000000104</v>
          </cell>
          <cell r="I29">
            <v>17815.505382000003</v>
          </cell>
          <cell r="J29">
            <v>65078.610000000102</v>
          </cell>
        </row>
        <row r="116">
          <cell r="A116" t="str">
            <v>(blank)</v>
          </cell>
          <cell r="B116" t="str">
            <v>(blank)</v>
          </cell>
          <cell r="H116">
            <v>0</v>
          </cell>
          <cell r="J116">
            <v>0</v>
          </cell>
        </row>
        <row r="117">
          <cell r="A117" t="str">
            <v>Grand Total</v>
          </cell>
        </row>
      </sheetData>
      <sheetData sheetId="6"/>
      <sheetData sheetId="7">
        <row r="2">
          <cell r="E2" t="str">
            <v>CHIP Funded</v>
          </cell>
        </row>
        <row r="3">
          <cell r="I3">
            <v>0.28200000000000003</v>
          </cell>
          <cell r="J3">
            <v>0.19740000000000002</v>
          </cell>
          <cell r="K3">
            <v>9.9999999999999978E-2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C3BB0-4B84-48BA-B406-03059BA8DF72}">
  <dimension ref="B2:K14"/>
  <sheetViews>
    <sheetView tabSelected="1" workbookViewId="0">
      <selection activeCell="C11" sqref="C11"/>
    </sheetView>
  </sheetViews>
  <sheetFormatPr defaultRowHeight="14.4" x14ac:dyDescent="0.3"/>
  <cols>
    <col min="1" max="1" width="3.109375" customWidth="1"/>
    <col min="2" max="2" width="31.88671875" bestFit="1" customWidth="1"/>
    <col min="3" max="3" width="17.88671875" bestFit="1" customWidth="1"/>
    <col min="4" max="4" width="11.5546875" bestFit="1" customWidth="1"/>
    <col min="5" max="6" width="12.6640625" bestFit="1" customWidth="1"/>
    <col min="7" max="7" width="14.33203125" bestFit="1" customWidth="1"/>
    <col min="8" max="8" width="11.5546875" bestFit="1" customWidth="1"/>
    <col min="9" max="9" width="13.33203125" bestFit="1" customWidth="1"/>
    <col min="10" max="10" width="15.6640625" customWidth="1"/>
    <col min="11" max="11" width="14.33203125" bestFit="1" customWidth="1"/>
  </cols>
  <sheetData>
    <row r="2" spans="2:11" ht="15.6" x14ac:dyDescent="0.3">
      <c r="B2" s="1" t="s">
        <v>0</v>
      </c>
      <c r="C2" s="2"/>
      <c r="D2" s="2"/>
      <c r="E2" s="2"/>
      <c r="F2" s="2"/>
    </row>
    <row r="4" spans="2:11" x14ac:dyDescent="0.3">
      <c r="B4" s="3" t="s">
        <v>1</v>
      </c>
      <c r="C4" s="4">
        <f>+K13</f>
        <v>218277.51</v>
      </c>
    </row>
    <row r="5" spans="2:11" x14ac:dyDescent="0.3">
      <c r="B5" s="5" t="s">
        <v>2</v>
      </c>
      <c r="C5" s="6">
        <f>+J13</f>
        <v>60820.27</v>
      </c>
      <c r="D5" s="7" t="s">
        <v>3</v>
      </c>
    </row>
    <row r="6" spans="2:11" x14ac:dyDescent="0.3">
      <c r="B6" s="8"/>
      <c r="C6" s="9"/>
    </row>
    <row r="7" spans="2:11" x14ac:dyDescent="0.3">
      <c r="B7" s="10"/>
      <c r="C7" s="11" t="s">
        <v>4</v>
      </c>
      <c r="D7" s="12">
        <f>+[1]FMAP!J3</f>
        <v>0.19740000000000002</v>
      </c>
      <c r="E7" s="13"/>
      <c r="F7" s="14">
        <f>+[1]FMAP!I3</f>
        <v>0.28200000000000003</v>
      </c>
      <c r="G7" s="15"/>
      <c r="H7" s="16">
        <f>+[1]FMAP!K3</f>
        <v>9.9999999999999978E-2</v>
      </c>
      <c r="I7" s="17"/>
      <c r="J7" s="18" t="s">
        <v>5</v>
      </c>
      <c r="K7" s="19"/>
    </row>
    <row r="8" spans="2:11" ht="4.5" customHeight="1" thickBot="1" x14ac:dyDescent="0.35">
      <c r="D8" s="20"/>
      <c r="E8" s="20"/>
      <c r="H8" s="21"/>
      <c r="I8" s="21"/>
    </row>
    <row r="9" spans="2:11" ht="15" thickTop="1" x14ac:dyDescent="0.3">
      <c r="B9" s="22"/>
      <c r="C9" s="22"/>
      <c r="D9" s="23" t="str">
        <f>+[1]FMAP!E2</f>
        <v>CHIP Funded</v>
      </c>
      <c r="E9" s="23" t="str">
        <f>+D9</f>
        <v>CHIP Funded</v>
      </c>
      <c r="F9" s="24" t="s">
        <v>6</v>
      </c>
      <c r="G9" s="24" t="s">
        <v>6</v>
      </c>
      <c r="H9" s="25" t="s">
        <v>7</v>
      </c>
      <c r="I9" s="26" t="s">
        <v>7</v>
      </c>
      <c r="J9" s="27" t="s">
        <v>8</v>
      </c>
      <c r="K9" s="28" t="s">
        <v>8</v>
      </c>
    </row>
    <row r="10" spans="2:11" x14ac:dyDescent="0.3">
      <c r="B10" s="29" t="str">
        <f>+'[1]Pivot Table NPI'!A6</f>
        <v>PROV TREATING NPI</v>
      </c>
      <c r="C10" s="30" t="s">
        <v>9</v>
      </c>
      <c r="D10" s="31" t="s">
        <v>10</v>
      </c>
      <c r="E10" s="31" t="s">
        <v>11</v>
      </c>
      <c r="F10" s="32" t="s">
        <v>10</v>
      </c>
      <c r="G10" s="32" t="s">
        <v>11</v>
      </c>
      <c r="H10" s="33" t="s">
        <v>10</v>
      </c>
      <c r="I10" s="34" t="s">
        <v>11</v>
      </c>
      <c r="J10" s="35" t="s">
        <v>10</v>
      </c>
      <c r="K10" s="36" t="s">
        <v>11</v>
      </c>
    </row>
    <row r="11" spans="2:11" x14ac:dyDescent="0.3">
      <c r="B11" s="57" t="s">
        <v>18</v>
      </c>
      <c r="C11" s="38" t="s">
        <v>13</v>
      </c>
      <c r="D11" s="39">
        <v>1712.64</v>
      </c>
      <c r="E11" s="39">
        <v>8675.9699999999993</v>
      </c>
      <c r="F11" s="40">
        <v>59107.63</v>
      </c>
      <c r="G11" s="40">
        <v>209601.54</v>
      </c>
      <c r="H11" s="41">
        <f>+'[1]Pivot Table NPI'!F7</f>
        <v>0</v>
      </c>
      <c r="I11" s="42">
        <f>+'[1]Pivot Table NPI'!G7</f>
        <v>0</v>
      </c>
      <c r="J11" s="43">
        <v>60820.27</v>
      </c>
      <c r="K11" s="44">
        <v>218277.51</v>
      </c>
    </row>
    <row r="12" spans="2:11" ht="0.6" customHeight="1" x14ac:dyDescent="0.3">
      <c r="B12" s="37" t="str">
        <f>+'[1]Pivot Table NPI'!A54</f>
        <v>(blank)</v>
      </c>
      <c r="C12" s="38"/>
      <c r="D12" s="39">
        <f>+'[1]Pivot Table NPI'!B54</f>
        <v>0</v>
      </c>
      <c r="E12" s="39">
        <f>+'[1]Pivot Table NPI'!C54</f>
        <v>0</v>
      </c>
      <c r="F12" s="40">
        <f>+'[1]Pivot Table NPI'!D54</f>
        <v>0</v>
      </c>
      <c r="G12" s="40">
        <f>+'[1]Pivot Table NPI'!E54</f>
        <v>0</v>
      </c>
      <c r="H12" s="41">
        <f>+'[1]Pivot Table NPI'!F54</f>
        <v>0</v>
      </c>
      <c r="I12" s="42">
        <f>+'[1]Pivot Table NPI'!G54</f>
        <v>0</v>
      </c>
      <c r="J12" s="43">
        <f>+'[1]Pivot Table NPI'!H54</f>
        <v>0</v>
      </c>
      <c r="K12" s="44">
        <f>+'[1]Pivot Table NPI'!I54</f>
        <v>0</v>
      </c>
    </row>
    <row r="13" spans="2:11" ht="15" thickBot="1" x14ac:dyDescent="0.35">
      <c r="B13" s="45" t="str">
        <f>+'[1]Pivot Table NPI'!A55</f>
        <v>Grand Total</v>
      </c>
      <c r="C13" s="46"/>
      <c r="D13" s="47">
        <f>+SUM(D11:D12)</f>
        <v>1712.64</v>
      </c>
      <c r="E13" s="47">
        <f>+SUM(E11:E12)</f>
        <v>8675.9699999999993</v>
      </c>
      <c r="F13" s="48">
        <f>+SUM(F11:F12)</f>
        <v>59107.63</v>
      </c>
      <c r="G13" s="48">
        <f>+SUM(G11:G12)</f>
        <v>209601.54</v>
      </c>
      <c r="H13" s="49">
        <f>+SUM(H11:H12)</f>
        <v>0</v>
      </c>
      <c r="I13" s="50">
        <f>+SUM(I11:I12)</f>
        <v>0</v>
      </c>
      <c r="J13" s="51">
        <f>+SUM(J11:J12)</f>
        <v>60820.27</v>
      </c>
      <c r="K13" s="52">
        <f>+SUM(K11:K12)</f>
        <v>218277.51</v>
      </c>
    </row>
    <row r="14" spans="2:11" ht="15" thickTop="1" x14ac:dyDescent="0.3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67B1F-0519-4A1C-9F38-FC7E52BCCFB0}">
  <dimension ref="B2:L17"/>
  <sheetViews>
    <sheetView workbookViewId="0">
      <selection activeCell="C18" sqref="C18"/>
    </sheetView>
  </sheetViews>
  <sheetFormatPr defaultRowHeight="14.4" x14ac:dyDescent="0.3"/>
  <cols>
    <col min="1" max="1" width="3.109375" customWidth="1"/>
    <col min="2" max="2" width="31.88671875" bestFit="1" customWidth="1"/>
    <col min="3" max="3" width="17.88671875" bestFit="1" customWidth="1"/>
    <col min="4" max="6" width="11.5546875" bestFit="1" customWidth="1"/>
    <col min="7" max="7" width="13.33203125" bestFit="1" customWidth="1"/>
    <col min="8" max="8" width="11.5546875" bestFit="1" customWidth="1"/>
    <col min="9" max="9" width="13.33203125" bestFit="1" customWidth="1"/>
    <col min="10" max="10" width="12.109375" customWidth="1"/>
    <col min="11" max="11" width="13.33203125" bestFit="1" customWidth="1"/>
  </cols>
  <sheetData>
    <row r="2" spans="2:12" ht="15.6" x14ac:dyDescent="0.3">
      <c r="B2" s="53" t="s">
        <v>12</v>
      </c>
      <c r="C2" s="54"/>
      <c r="D2" s="54"/>
      <c r="E2" s="54"/>
      <c r="F2" s="54"/>
      <c r="G2" s="54"/>
    </row>
    <row r="4" spans="2:12" x14ac:dyDescent="0.3">
      <c r="B4" s="3" t="s">
        <v>1</v>
      </c>
      <c r="C4" s="4">
        <f>+K16</f>
        <v>218277.51000000007</v>
      </c>
    </row>
    <row r="5" spans="2:12" x14ac:dyDescent="0.3">
      <c r="B5" s="5" t="s">
        <v>2</v>
      </c>
      <c r="C5" s="6">
        <f>+J16</f>
        <v>60820.270757999977</v>
      </c>
      <c r="D5" s="7" t="s">
        <v>3</v>
      </c>
    </row>
    <row r="6" spans="2:12" x14ac:dyDescent="0.3">
      <c r="B6" s="8"/>
      <c r="C6" s="9"/>
    </row>
    <row r="7" spans="2:12" x14ac:dyDescent="0.3">
      <c r="B7" s="10"/>
      <c r="C7" s="11" t="s">
        <v>4</v>
      </c>
      <c r="D7" s="12">
        <f>+[1]FMAP!J3</f>
        <v>0.19740000000000002</v>
      </c>
      <c r="E7" s="13"/>
      <c r="F7" s="14">
        <f>+[1]FMAP!I3</f>
        <v>0.28200000000000003</v>
      </c>
      <c r="G7" s="15"/>
      <c r="H7" s="16">
        <f>+[1]FMAP!K3</f>
        <v>9.9999999999999978E-2</v>
      </c>
      <c r="I7" s="17"/>
      <c r="J7" s="18" t="s">
        <v>5</v>
      </c>
      <c r="K7" s="19"/>
    </row>
    <row r="8" spans="2:12" ht="4.5" customHeight="1" thickBot="1" x14ac:dyDescent="0.35">
      <c r="D8" s="20"/>
      <c r="E8" s="20"/>
      <c r="H8" s="21"/>
      <c r="I8" s="21"/>
    </row>
    <row r="9" spans="2:12" ht="15" thickTop="1" x14ac:dyDescent="0.3">
      <c r="B9" s="22"/>
      <c r="C9" s="22"/>
      <c r="D9" s="23" t="str">
        <f>+[1]FMAP!E2</f>
        <v>CHIP Funded</v>
      </c>
      <c r="E9" s="23" t="str">
        <f>+D9</f>
        <v>CHIP Funded</v>
      </c>
      <c r="F9" s="24" t="s">
        <v>6</v>
      </c>
      <c r="G9" s="24" t="s">
        <v>6</v>
      </c>
      <c r="H9" s="25" t="s">
        <v>7</v>
      </c>
      <c r="I9" s="26" t="s">
        <v>7</v>
      </c>
      <c r="J9" s="27" t="s">
        <v>8</v>
      </c>
      <c r="K9" s="28" t="s">
        <v>8</v>
      </c>
    </row>
    <row r="10" spans="2:12" x14ac:dyDescent="0.3">
      <c r="B10" s="29" t="str">
        <f>+IF('[1]Pivot Table School'!A6&gt;0,'[1]Pivot Table School'!A6,'[1]OPI State Share by School'!B12)</f>
        <v>PROV TREATING NAME</v>
      </c>
      <c r="C10" s="29" t="str">
        <f>+'[1]Pivot Table School'!B6</f>
        <v>PROV TREATING NPI</v>
      </c>
      <c r="D10" s="31" t="s">
        <v>10</v>
      </c>
      <c r="E10" s="31" t="s">
        <v>11</v>
      </c>
      <c r="F10" s="32" t="s">
        <v>10</v>
      </c>
      <c r="G10" s="32" t="s">
        <v>11</v>
      </c>
      <c r="H10" s="33" t="s">
        <v>10</v>
      </c>
      <c r="I10" s="34" t="s">
        <v>11</v>
      </c>
      <c r="J10" s="35" t="s">
        <v>10</v>
      </c>
      <c r="K10" s="36" t="s">
        <v>11</v>
      </c>
    </row>
    <row r="11" spans="2:12" x14ac:dyDescent="0.3">
      <c r="B11" s="37" t="s">
        <v>14</v>
      </c>
      <c r="C11" s="56" t="s">
        <v>18</v>
      </c>
      <c r="D11" s="39">
        <f>+'[1]Pivot Table School'!C25</f>
        <v>0</v>
      </c>
      <c r="E11" s="39">
        <f>+'[1]Pivot Table School'!D25</f>
        <v>0</v>
      </c>
      <c r="F11" s="40">
        <f>+'[1]Pivot Table School'!E25</f>
        <v>4967.9911800000018</v>
      </c>
      <c r="G11" s="40">
        <f>+'[1]Pivot Table School'!F25</f>
        <v>17616.989999999998</v>
      </c>
      <c r="H11" s="41">
        <f>+'[1]Pivot Table School'!G25</f>
        <v>0</v>
      </c>
      <c r="I11" s="42">
        <f>+'[1]Pivot Table School'!H25</f>
        <v>0</v>
      </c>
      <c r="J11" s="43">
        <f>+'[1]Pivot Table School'!I25</f>
        <v>4967.9911800000018</v>
      </c>
      <c r="K11" s="44">
        <f>+'[1]Pivot Table School'!J25</f>
        <v>17616.989999999998</v>
      </c>
    </row>
    <row r="12" spans="2:12" x14ac:dyDescent="0.3">
      <c r="B12" s="37" t="s">
        <v>15</v>
      </c>
      <c r="C12" s="56" t="s">
        <v>18</v>
      </c>
      <c r="D12" s="39">
        <f>+'[1]Pivot Table School'!C26</f>
        <v>460.42365600000005</v>
      </c>
      <c r="E12" s="39">
        <f>+'[1]Pivot Table School'!D26</f>
        <v>2332.4399999999996</v>
      </c>
      <c r="F12" s="40">
        <f>+'[1]Pivot Table School'!E26</f>
        <v>26778.319559999971</v>
      </c>
      <c r="G12" s="40">
        <f>+'[1]Pivot Table School'!F26</f>
        <v>94958.579999999885</v>
      </c>
      <c r="H12" s="41">
        <f>+'[1]Pivot Table School'!G26</f>
        <v>0</v>
      </c>
      <c r="I12" s="42">
        <f>+'[1]Pivot Table School'!H26</f>
        <v>0</v>
      </c>
      <c r="J12" s="43">
        <f>+'[1]Pivot Table School'!I26</f>
        <v>27238.74321599997</v>
      </c>
      <c r="K12" s="44">
        <f>+'[1]Pivot Table School'!J26</f>
        <v>97291.019999999888</v>
      </c>
    </row>
    <row r="13" spans="2:12" x14ac:dyDescent="0.3">
      <c r="B13" s="37" t="s">
        <v>16</v>
      </c>
      <c r="C13" s="56" t="s">
        <v>18</v>
      </c>
      <c r="D13" s="39">
        <f>+'[1]Pivot Table School'!C28</f>
        <v>0</v>
      </c>
      <c r="E13" s="39">
        <f>+'[1]Pivot Table School'!D28</f>
        <v>0</v>
      </c>
      <c r="F13" s="40">
        <f>+'[1]Pivot Table School'!E28</f>
        <v>10798.030980000003</v>
      </c>
      <c r="G13" s="40">
        <f>+'[1]Pivot Table School'!F28</f>
        <v>38290.890000000079</v>
      </c>
      <c r="H13" s="41">
        <f>+'[1]Pivot Table School'!G28</f>
        <v>0</v>
      </c>
      <c r="I13" s="42">
        <f>+'[1]Pivot Table School'!H28</f>
        <v>0</v>
      </c>
      <c r="J13" s="43">
        <f>+'[1]Pivot Table School'!I28</f>
        <v>10798.030980000003</v>
      </c>
      <c r="K13" s="44">
        <f>+'[1]Pivot Table School'!J28</f>
        <v>38290.890000000079</v>
      </c>
    </row>
    <row r="14" spans="2:12" x14ac:dyDescent="0.3">
      <c r="B14" s="37" t="s">
        <v>17</v>
      </c>
      <c r="C14" s="56" t="s">
        <v>18</v>
      </c>
      <c r="D14" s="39">
        <f>+'[1]Pivot Table School'!C29</f>
        <v>1252.2128220000002</v>
      </c>
      <c r="E14" s="39">
        <f>+'[1]Pivot Table School'!D29</f>
        <v>6343.5299999999988</v>
      </c>
      <c r="F14" s="40">
        <f>+'[1]Pivot Table School'!E29</f>
        <v>16563.292560000002</v>
      </c>
      <c r="G14" s="40">
        <f>+'[1]Pivot Table School'!F29</f>
        <v>58735.080000000104</v>
      </c>
      <c r="H14" s="41">
        <f>+'[1]Pivot Table School'!G29</f>
        <v>0</v>
      </c>
      <c r="I14" s="42">
        <f>+'[1]Pivot Table School'!H29</f>
        <v>0</v>
      </c>
      <c r="J14" s="43">
        <f>+'[1]Pivot Table School'!I29</f>
        <v>17815.505382000003</v>
      </c>
      <c r="K14" s="44">
        <f>+'[1]Pivot Table School'!J29</f>
        <v>65078.610000000102</v>
      </c>
    </row>
    <row r="15" spans="2:12" ht="0.6" customHeight="1" x14ac:dyDescent="0.3">
      <c r="B15" s="37" t="str">
        <f>+IF('[1]Pivot Table School'!A116&gt;0,'[1]Pivot Table School'!A116,'[1]OPI State Share by School'!B122)</f>
        <v>(blank)</v>
      </c>
      <c r="C15" s="37" t="str">
        <f>+'[1]Pivot Table School'!B116</f>
        <v>(blank)</v>
      </c>
      <c r="D15" s="39">
        <f>+'[1]Pivot Table School'!C116</f>
        <v>0</v>
      </c>
      <c r="E15" s="39">
        <f>+'[1]Pivot Table School'!D116</f>
        <v>0</v>
      </c>
      <c r="F15" s="40">
        <f>+'[1]Pivot Table School'!E116</f>
        <v>0</v>
      </c>
      <c r="G15" s="40">
        <f>+'[1]Pivot Table School'!F116</f>
        <v>0</v>
      </c>
      <c r="H15" s="41">
        <f>+'[1]Pivot Table School'!G116</f>
        <v>0</v>
      </c>
      <c r="I15" s="42">
        <f>+'[1]Pivot Table School'!H116</f>
        <v>0</v>
      </c>
      <c r="J15" s="43">
        <f>+'[1]Pivot Table School'!I116</f>
        <v>0</v>
      </c>
      <c r="K15" s="44">
        <f>+'[1]Pivot Table School'!J116</f>
        <v>0</v>
      </c>
    </row>
    <row r="16" spans="2:12" ht="15" thickBot="1" x14ac:dyDescent="0.35">
      <c r="B16" s="45" t="str">
        <f>+IF('[1]Pivot Table School'!A117&gt;0,'[1]Pivot Table School'!A117,'[1]OPI State Share by School'!B123)</f>
        <v>Grand Total</v>
      </c>
      <c r="C16" s="46"/>
      <c r="D16" s="47">
        <f>+SUM(D11:D15)</f>
        <v>1712.6364780000004</v>
      </c>
      <c r="E16" s="47">
        <f>+SUM(E11:E15)</f>
        <v>8675.9699999999975</v>
      </c>
      <c r="F16" s="48">
        <f>+SUM(F11:F15)</f>
        <v>59107.634279999977</v>
      </c>
      <c r="G16" s="48">
        <f>+SUM(G11:G15)</f>
        <v>209601.54000000007</v>
      </c>
      <c r="H16" s="49">
        <f>+SUM(H11:H15)</f>
        <v>0</v>
      </c>
      <c r="I16" s="50">
        <f>+SUM(I11:I15)</f>
        <v>0</v>
      </c>
      <c r="J16" s="51">
        <f>+SUM(J11:J15)</f>
        <v>60820.270757999977</v>
      </c>
      <c r="K16" s="52">
        <f>+SUM(K11:K15)</f>
        <v>218277.51000000007</v>
      </c>
      <c r="L16" s="55">
        <f>+J16/K16</f>
        <v>0.27863736744110723</v>
      </c>
    </row>
    <row r="17" ht="15" thickTop="1" x14ac:dyDescent="0.3"/>
  </sheetData>
  <phoneticPr fontId="23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 Share by NPI</vt:lpstr>
      <vt:lpstr>State Share By 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Jay</dc:creator>
  <cp:lastModifiedBy>Phillips, Jay</cp:lastModifiedBy>
  <dcterms:created xsi:type="dcterms:W3CDTF">2021-10-22T11:26:10Z</dcterms:created>
  <dcterms:modified xsi:type="dcterms:W3CDTF">2021-10-22T11:39:52Z</dcterms:modified>
</cp:coreProperties>
</file>